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mc:AlternateContent xmlns:mc="http://schemas.openxmlformats.org/markup-compatibility/2006">
    <mc:Choice Requires="x15">
      <x15ac:absPath xmlns:x15ac="http://schemas.microsoft.com/office/spreadsheetml/2010/11/ac" url="/Users/jacqueline/Documents/SG Entity/Second Act SG/Calculators/"/>
    </mc:Choice>
  </mc:AlternateContent>
  <xr:revisionPtr revIDLastSave="0" documentId="13_ncr:1_{2D9BBEEA-C7BB-044D-AB2A-1443B8775F5A}" xr6:coauthVersionLast="47" xr6:coauthVersionMax="47" xr10:uidLastSave="{00000000-0000-0000-0000-000000000000}"/>
  <bookViews>
    <workbookView xWindow="0" yWindow="0" windowWidth="25600" windowHeight="16000" tabRatio="500" xr2:uid="{00000000-000D-0000-FFFF-FFFF00000000}"/>
  </bookViews>
  <sheets>
    <sheet name="Cover" sheetId="1" r:id="rId1"/>
    <sheet name="🌿 Dream Budget" sheetId="2" r:id="rId2"/>
    <sheet name="🔢 About You" sheetId="3" r:id="rId3"/>
    <sheet name="💰 What I Have" sheetId="4" r:id="rId4"/>
    <sheet name="📊 My Numbers" sheetId="5" r:id="rId5"/>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D31" i="5" l="1"/>
  <c r="D32" i="5" s="1"/>
  <c r="D21" i="5"/>
  <c r="D10" i="5"/>
  <c r="D13" i="3"/>
  <c r="D12" i="3"/>
  <c r="D33" i="5" s="1"/>
  <c r="D20" i="2"/>
  <c r="D5" i="5" s="1"/>
  <c r="D6" i="5" l="1"/>
  <c r="D11" i="5"/>
  <c r="D12" i="5" s="1"/>
  <c r="D17" i="5"/>
  <c r="D18" i="5"/>
  <c r="D26" i="5"/>
  <c r="D9" i="5"/>
  <c r="D27" i="5" l="1"/>
  <c r="D25" i="5"/>
  <c r="D19" i="5"/>
  <c r="D28" i="5" l="1"/>
  <c r="D20" i="5"/>
  <c r="D34" i="5"/>
  <c r="D35" i="5"/>
  <c r="D39" i="5" l="1"/>
  <c r="D38" i="5"/>
</calcChain>
</file>

<file path=xl/sharedStrings.xml><?xml version="1.0" encoding="utf-8"?>
<sst xmlns="http://schemas.openxmlformats.org/spreadsheetml/2006/main" count="135" uniqueCount="135">
  <si>
    <t>Dream Life Calculator</t>
  </si>
  <si>
    <t>Will your money outlast you?</t>
  </si>
  <si>
    <t>Planning to fully step away from earned income is one of the most important financial decisions you will ever make. This tool helps you see whether your nest egg is truly enough — including the costs that creep up silently over time.</t>
  </si>
  <si>
    <t>⚠️  INFLATION: THE SILENT EROSION</t>
  </si>
  <si>
    <t>$5,000/month today is worth only ~$4,100/month in 10 years at 2% inflation. After 20 years it's worth ~$3,350. Several people we spoke with ran the numbers, felt confident, then retired — only to find they didn't have quite enough. This calculator shows you your future-value budget, not today's dollars.</t>
  </si>
  <si>
    <t>HOW TO USE</t>
  </si>
  <si>
    <t>1.  🌿  Dream Budget tab — enter your monthly lifestyle expenses</t>
  </si>
  <si>
    <t>2.  🔢  About You tab — age, retirement age, plan-to age</t>
  </si>
  <si>
    <t>3.  💰  What I Have tab — assets, CPF, savings rate, passive income</t>
  </si>
  <si>
    <t>4.  📊  My Numbers tab — see target, projection, gap and inflation impact</t>
  </si>
  <si>
    <t>Blue cells = yours to edit   |   Black cells = calculated automatically</t>
  </si>
  <si>
    <t>IMPORTANT NOTICE</t>
  </si>
  <si>
    <t>secondactsg.com</t>
  </si>
  <si>
    <t>DREAM BUDGET · Your monthly expenses in today's dollars</t>
  </si>
  <si>
    <t>Enter what a comfortable, full month looks like. We will adjust these figures for inflation automatically on the results tab.</t>
  </si>
  <si>
    <t>HOUSING &amp; DAILY LIVING</t>
  </si>
  <si>
    <t>Housing</t>
  </si>
  <si>
    <t>Rent, condo fees, or mortgage. Own outright? Enter 0.</t>
  </si>
  <si>
    <t>Food &amp; groceries</t>
  </si>
  <si>
    <t>Hawker, home cooking, occasional restaurant.</t>
  </si>
  <si>
    <t>Transport</t>
  </si>
  <si>
    <t>MRT, Grab, petrol if you drive.</t>
  </si>
  <si>
    <t>Health &amp; wellness</t>
  </si>
  <si>
    <t>Budget generously — healthcare costs rise with age.</t>
  </si>
  <si>
    <t>LIFESTYLE &amp; LEISURE</t>
  </si>
  <si>
    <t>Travel &amp; experiences</t>
  </si>
  <si>
    <t>One trip a year? Divide by 12.</t>
  </si>
  <si>
    <t>Hobbies &amp; learning</t>
  </si>
  <si>
    <t>Classes, books, memberships.</t>
  </si>
  <si>
    <t>Dining out &amp; social</t>
  </si>
  <si>
    <t>Kopi, meals with friends, celebrations.</t>
  </si>
  <si>
    <t>Family &amp; caregiving</t>
  </si>
  <si>
    <t>Supporting parents, kids, or others.</t>
  </si>
  <si>
    <t>Personal care &amp; clothes</t>
  </si>
  <si>
    <t>Insurance premiums</t>
  </si>
  <si>
    <t>Life, health, shield plans.</t>
  </si>
  <si>
    <t>Giving &amp; donations</t>
  </si>
  <si>
    <t>Buffer &amp; miscellaneous</t>
  </si>
  <si>
    <t>For the surprises life loves to send.</t>
  </si>
  <si>
    <t>TOTAL DREAM MONTHLY BUDGET</t>
  </si>
  <si>
    <t>💡  This is in today's dollars. On the My Numbers tab you will see what this same lifestyle costs in future dollars at retirement — the inflation-adjusted figure is what your nest egg must actually fund.</t>
  </si>
  <si>
    <t>ABOUT YOU · Timing and timeline</t>
  </si>
  <si>
    <t>These three numbers determine how long your money needs to work — and how long it has to grow before you need it.</t>
  </si>
  <si>
    <t>YOUR TIMELINE</t>
  </si>
  <si>
    <t>Your current age</t>
  </si>
  <si>
    <t>How old are you today?</t>
  </si>
  <si>
    <t>Target retirement age</t>
  </si>
  <si>
    <t>When do you plan to fully stop working for income?</t>
  </si>
  <si>
    <t>Plan your money to last until age</t>
  </si>
  <si>
    <t>Singaporeans live long. Planning to 90 is prudent.</t>
  </si>
  <si>
    <t>Assumed inflation rate</t>
  </si>
  <si>
    <t>Singapore's long-run average is ~2%. Adjust only if you have a reason to.</t>
  </si>
  <si>
    <t>Expected investment return (non-CPF)</t>
  </si>
  <si>
    <t>CALCULATED FROM YOUR INPUTS</t>
  </si>
  <si>
    <t>Years to grow your nest egg</t>
  </si>
  <si>
    <t>Years your money needs to last in retirement</t>
  </si>
  <si>
    <t>💡  Tip: The longer your retirement, the more inflation compounds. A 30-year retirement at 2% inflation means costs increase by over 80%. The My Numbers tab shows you this in real terms.</t>
  </si>
  <si>
    <t>WHAT I HAVE · Your assets today</t>
  </si>
  <si>
    <t>No need to be exact — a good estimate is all you need to get started.</t>
  </si>
  <si>
    <t>CPF Ordinary Account (OA)</t>
  </si>
  <si>
    <t>Log in at cpf.gov.sg or the CPF mobile app.</t>
  </si>
  <si>
    <t>CPF Special Account (SA)</t>
  </si>
  <si>
    <t>Your retirement savings in CPF.</t>
  </si>
  <si>
    <t>OTHER INVESTMENTS &amp; SAVINGS</t>
  </si>
  <si>
    <t>Cash savings</t>
  </si>
  <si>
    <t>Bank accounts, accessible funds.</t>
  </si>
  <si>
    <t>Stocks, ETFs &amp; unit trusts</t>
  </si>
  <si>
    <t>Market value today.</t>
  </si>
  <si>
    <t>SRS account</t>
  </si>
  <si>
    <t>Supplementary Retirement Scheme balance.</t>
  </si>
  <si>
    <t>Robo-advisors &amp; other funds</t>
  </si>
  <si>
    <t>Endowus, Syfe, StashAway, etc.</t>
  </si>
  <si>
    <t>Investment properties — net equity</t>
  </si>
  <si>
    <t>Buy-to-let or second homes only. Do NOT include your home.</t>
  </si>
  <si>
    <t>Other investments or assets</t>
  </si>
  <si>
    <t>Bonds, endowments, etc.</t>
  </si>
  <si>
    <t>MONTHLY SAVINGS &amp; INCOME</t>
  </si>
  <si>
    <t>Monthly savings amount</t>
  </si>
  <si>
    <t>How much you are actively investing each month until retirement.</t>
  </si>
  <si>
    <t>Passive income after retirement (rental, dividends)</t>
  </si>
  <si>
    <t>Income that continues regardless of whether you are working.</t>
  </si>
  <si>
    <t>💡  Note: Do NOT include the home you live in as an asset. In retirement you still need somewhere to live, so selling your primary home is rarely a real option.</t>
  </si>
  <si>
    <t>MY NUMBERS · Results at a glance</t>
  </si>
  <si>
    <t>All numbers are calculated from your inputs. Go back to any tab to update your figures and this page will refresh.</t>
  </si>
  <si>
    <t>YOUR DREAM LIFE — TODAY'S DOLLARS VS TOMORROW'S DOLLARS</t>
  </si>
  <si>
    <t>Dream monthly budget (today's dollars)</t>
  </si>
  <si>
    <t>Annual budget (today's dollars)</t>
  </si>
  <si>
    <t>⚠️  THE INFLATION IMPACT</t>
  </si>
  <si>
    <t>Years until retirement</t>
  </si>
  <si>
    <t>Inflation rate assumed</t>
  </si>
  <si>
    <t>Future-value monthly budget at retirement</t>
  </si>
  <si>
    <t>Future-value annual budget at retirement</t>
  </si>
  <si>
    <t>This is the number that matters. Not what $5,000 buys you today — but what you need in hand each month at the point you retire.</t>
  </si>
  <si>
    <t>CPF LIFE ESTIMATE</t>
  </si>
  <si>
    <t>CPF LIFE payouts begin at age 65. If you retire before 65, your portfolio funds the full gap in Phase 1. From 65 onwards, CPF LIFE reduces what your portfolio needs to cover.</t>
  </si>
  <si>
    <t>CPF OA projected at retirement</t>
  </si>
  <si>
    <t>CPF SA projected at retirement</t>
  </si>
  <si>
    <t>Total CPF pot at retirement</t>
  </si>
  <si>
    <t>Estimated CPF LIFE monthly payout (from age 65)</t>
  </si>
  <si>
    <t>BRS 2026 = $110,200 → $950/mth. ~$7.53 per $1k above BRS. Source: CPF Board, Jan 2026.</t>
  </si>
  <si>
    <t>CPF LIFE annual payout (if retiring at/after 65)</t>
  </si>
  <si>
    <t>TARGET NEST EGG — HOW MUCH DO YOU NEED?</t>
  </si>
  <si>
    <t>We use the Safe Withdrawal Rate (SWR) methodology — a globally recognised benchmark. Your nest egg must be large enough that drawing at the SWR each year covers your inflation-adjusted budget after CPF LIFE and passive income.</t>
  </si>
  <si>
    <t>Safe Withdrawal Rate used</t>
  </si>
  <si>
    <t>Retiring at 65+: 5.5%  |  Before 65, CPF &lt;50% coverage: 4.5%  |  50–75%: 5.0%</t>
  </si>
  <si>
    <t>Annual passive income at retirement (inflation-adjusted)</t>
  </si>
  <si>
    <t>Annual gap your portfolio must cover</t>
  </si>
  <si>
    <t>🎯  YOUR TARGET NEST EGG</t>
  </si>
  <si>
    <t>PROJECTED NEST EGG — WHAT YOU'RE ON TRACK TO HAVE</t>
  </si>
  <si>
    <t>Non-CPF assets today</t>
  </si>
  <si>
    <t>Non-CPF assets grown at retirement</t>
  </si>
  <si>
    <t>Monthly savings grown at retirement (future value)</t>
  </si>
  <si>
    <t>Assumes monthly contributions invested at the same return rate.</t>
  </si>
  <si>
    <t>CPF total projected at retirement</t>
  </si>
  <si>
    <t>📈  PROJECTED NEST EGG AT RETIREMENT</t>
  </si>
  <si>
    <t>THE GAP (OR SURPLUS)</t>
  </si>
  <si>
    <t>GAP / SURPLUS</t>
  </si>
  <si>
    <t>Percentage of dream life funded</t>
  </si>
  <si>
    <t>INFLATION REALITY CHECK — WHAT $5,000/MONTH BUYS OVER TIME</t>
  </si>
  <si>
    <t>At 2% annual inflation, purchasing power erodes silently. This table shows the real value of $5,000 today at different points in the future.</t>
  </si>
  <si>
    <t>Years from now</t>
  </si>
  <si>
    <t>Equivalent purchasing power</t>
  </si>
  <si>
    <t>If you need $5,000/mth today, you'll need:</t>
  </si>
  <si>
    <t>5 years</t>
  </si>
  <si>
    <t>10 years</t>
  </si>
  <si>
    <t>15 years</t>
  </si>
  <si>
    <t>20 years</t>
  </si>
  <si>
    <t>25 years</t>
  </si>
  <si>
    <t>DISCLAIMER</t>
  </si>
  <si>
    <t>Second Act SG is a life design and coaching platform — not a licensed financial adviser. Nothing in this file constitutes financial advice. This tool is for educational and planning purposes only. CPF LIFE payout estimates use CPF Board Standard Plan 2026 benchmarks (BRS=$110,200, $950/mth; ~$7.53 per $1,000 above BRS). No data is collected or transmitted. Consult a licensed financial adviser before making major financial decisions.  secondactsg.com</t>
  </si>
  <si>
    <t>SECOND ACT</t>
  </si>
  <si>
    <t>Second Act is a life design and coaching platform. We are NOT a licensed financial adviser under the Financial Advisers Act (Singapore). Nothing in this file constitutes financial advice, investment advice, or a recommendation to buy or sell any financial product. This tool uses simplified assumptions and publicly available benchmarks (CPF LIFE Standard Plan 2026 payout scale; Safe Withdrawal Rate methodology). Actual results will vary. No data you enter is collected, stored, or transmitted. Please consult a licensed financial adviser before making major financial decisions.</t>
  </si>
  <si>
    <t>4–6% is reasonable for a balanced portfolio.</t>
  </si>
  <si>
    <t>CPF ACCOUNTS (or your pension account if you are not working in Singapore)</t>
  </si>
  <si>
    <t>Positive gap = you're ahead of your target. Negative gap = there's a shortfall to plan for. Either way, these are estimates to give you direction. The goal is to  have a first view of your financial health and readiness.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</si>
</sst>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
    <numFmt numFmtId="165" formatCode="0.0%"/>
    <numFmt numFmtId="166" formatCode="\$#,##0;&quot;($&quot;#,##0\);\-"/>
  </numFmts>
  <fonts count="25" x14ac:knownFonts="1">
    <font>
      <sz val="11"/>
      <color theme="1"/>
      <name val="Calibri"/>
      <family val="2"/>
      <charset val="1"/>
    </font>
    <font>
      <b/>
      <sz val="10"/>
      <color rgb="FFEF9F27"/>
      <name val="Calibri"/>
      <family val="2"/>
    </font>
    <font>
      <b/>
      <sz val="28"/>
      <color rgb="FFFFFFFF"/>
      <name val="Calibri"/>
      <family val="2"/>
    </font>
    <font>
      <i/>
      <sz val="13"/>
      <color rgb="FFB8B4AE"/>
      <name val="Calibri"/>
      <family val="2"/>
    </font>
    <font>
      <sz val="11"/>
      <color rgb="FFB8B4AE"/>
      <name val="Calibri"/>
      <family val="2"/>
    </font>
    <font>
      <sz val="11"/>
      <color rgb="FFFFD080"/>
      <name val="Calibri"/>
      <family val="2"/>
    </font>
    <font>
      <sz val="11"/>
      <color rgb="FFC8C5BE"/>
      <name val="Calibri"/>
      <family val="2"/>
    </font>
    <font>
      <sz val="11"/>
      <color rgb="FF1A1A1A"/>
      <name val="Calibri"/>
      <family val="2"/>
    </font>
    <font>
      <b/>
      <sz val="9"/>
      <color rgb="FF888888"/>
      <name val="Calibri"/>
      <family val="2"/>
    </font>
    <font>
      <sz val="9"/>
      <color rgb="FF666666"/>
      <name val="Calibri"/>
      <family val="2"/>
    </font>
    <font>
      <sz val="10"/>
      <color rgb="FF555555"/>
      <name val="Calibri"/>
      <family val="2"/>
    </font>
    <font>
      <b/>
      <sz val="14"/>
      <color rgb="FFFFFFFF"/>
      <name val="Calibri"/>
      <family val="2"/>
    </font>
    <font>
      <sz val="10"/>
      <color rgb="FFB8B4AE"/>
      <name val="Calibri"/>
      <family val="2"/>
    </font>
    <font>
      <b/>
      <sz val="9"/>
      <color rgb="FF7F77DD"/>
      <name val="Calibri"/>
      <family val="2"/>
    </font>
    <font>
      <i/>
      <sz val="9"/>
      <color rgb="FF999999"/>
      <name val="Calibri"/>
      <family val="2"/>
    </font>
    <font>
      <sz val="11"/>
      <color rgb="FF0000CC"/>
      <name val="Calibri"/>
      <family val="2"/>
    </font>
    <font>
      <b/>
      <sz val="12"/>
      <color rgb="FFFFFFFF"/>
      <name val="Calibri"/>
      <family val="2"/>
    </font>
    <font>
      <b/>
      <sz val="13"/>
      <color rgb="FFFFFFFF"/>
      <name val="Calibri"/>
      <family val="2"/>
    </font>
    <font>
      <sz val="10"/>
      <color rgb="FFEF9F27"/>
      <name val="Calibri"/>
      <family val="2"/>
    </font>
    <font>
      <b/>
      <sz val="11"/>
      <color rgb="FFEF9F27"/>
      <name val="Calibri"/>
      <family val="2"/>
    </font>
    <font>
      <sz val="11"/>
      <color rgb="FFC8B070"/>
      <name val="Calibri"/>
      <family val="2"/>
    </font>
    <font>
      <b/>
      <sz val="13"/>
      <color rgb="FFEF9F27"/>
      <name val="Calibri"/>
      <family val="2"/>
    </font>
    <font>
      <i/>
      <sz val="9"/>
      <color rgb="FF999966"/>
      <name val="Calibri"/>
      <family val="2"/>
    </font>
    <font>
      <b/>
      <sz val="10"/>
      <color rgb="FFFFFFFF"/>
      <name val="Calibri"/>
      <family val="2"/>
    </font>
    <font>
      <sz val="9"/>
      <color rgb="FF999999"/>
      <name val="Calibri"/>
      <family val="2"/>
    </font>
  </fonts>
  <fills count="8">
    <fill>
      <patternFill patternType="none"/>
    </fill>
    <fill>
      <patternFill patternType="gray125"/>
    </fill>
    <fill>
      <patternFill patternType="solid">
        <fgColor rgb="FF1A1A1A"/>
        <bgColor rgb="FF1E180A"/>
      </patternFill>
    </fill>
    <fill>
      <patternFill patternType="solid">
        <fgColor rgb="FFEEEDFE"/>
        <bgColor rgb="FFFAF9F7"/>
      </patternFill>
    </fill>
    <fill>
      <patternFill patternType="solid">
        <fgColor rgb="FFFAF9F7"/>
        <bgColor rgb="FFFFFFFF"/>
      </patternFill>
    </fill>
    <fill>
      <patternFill patternType="solid">
        <fgColor rgb="FF1E180A"/>
        <bgColor rgb="FF1A1A1A"/>
      </patternFill>
    </fill>
    <fill>
      <patternFill patternType="solid">
        <fgColor rgb="FF7F77DD"/>
        <bgColor rgb="FF888888"/>
      </patternFill>
    </fill>
    <fill>
      <patternFill patternType="solid">
        <fgColor rgb="FF2C2C2A"/>
        <bgColor rgb="FF1A1A1A"/>
      </patternFill>
    </fill>
  </fills>
  <borders count="2">
    <border>
      <left/>
      <right/>
      <top/>
      <bottom/>
      <diagonal/>
    </border>
    <border>
      <left style="thin">
        <color rgb="FFD0CCC8"/>
      </left>
      <right style="thin">
        <color rgb="FFD0CCC8"/>
      </right>
      <top style="thin">
        <color rgb="FFD0CCC8"/>
      </top>
      <bottom style="thin">
        <color rgb="FFD0CCC8"/>
      </bottom>
      <diagonal/>
    </border>
  </borders>
  <cellStyleXfs count="1">
    <xf numFmtId="0" fontId="0" fillId="0" borderId="0"/>
  </cellStyleXfs>
  <cellXfs count="48">
    <xf numFmtId="0" fontId="0" fillId="0" borderId="0" xfId="0"/>
    <xf numFmtId="0" fontId="16" fillId="2" borderId="0" xfId="0" applyFont="1" applyFill="1" applyAlignment="1">
      <alignment horizontal="left" vertical="center"/>
    </xf>
    <xf numFmtId="0" fontId="13" fillId="3" borderId="0" xfId="0" applyFont="1" applyFill="1" applyAlignment="1">
      <alignment horizontal="left" vertical="center"/>
    </xf>
    <xf numFmtId="0" fontId="12" fillId="2" borderId="0" xfId="0" applyFont="1" applyFill="1" applyAlignment="1">
      <alignment horizontal="left" vertical="center" wrapText="1"/>
    </xf>
    <xf numFmtId="0" fontId="11" fillId="2" borderId="0" xfId="0" applyFont="1" applyFill="1" applyAlignment="1">
      <alignment horizontal="left" vertical="center"/>
    </xf>
    <xf numFmtId="0" fontId="10" fillId="2" borderId="0" xfId="0" applyFont="1" applyFill="1" applyAlignment="1">
      <alignment horizontal="left" vertical="center"/>
    </xf>
    <xf numFmtId="0" fontId="9" fillId="2" borderId="0" xfId="0" applyFont="1" applyFill="1" applyAlignment="1">
      <alignment horizontal="left" vertical="center" wrapText="1"/>
    </xf>
    <xf numFmtId="0" fontId="8" fillId="2" borderId="0" xfId="0" applyFont="1" applyFill="1" applyAlignment="1">
      <alignment horizontal="left" vertical="center"/>
    </xf>
    <xf numFmtId="0" fontId="7" fillId="2" borderId="0" xfId="0" applyFont="1" applyFill="1" applyAlignment="1">
      <alignment horizontal="left" vertical="center"/>
    </xf>
    <xf numFmtId="0" fontId="6" fillId="2" borderId="0" xfId="0" applyFont="1" applyFill="1" applyAlignment="1">
      <alignment horizontal="left" vertical="center"/>
    </xf>
    <xf numFmtId="0" fontId="5" fillId="2" borderId="0" xfId="0" applyFont="1" applyFill="1" applyAlignment="1">
      <alignment horizontal="left" vertical="center" wrapText="1"/>
    </xf>
    <xf numFmtId="0" fontId="4" fillId="2" borderId="0" xfId="0" applyFont="1" applyFill="1" applyAlignment="1">
      <alignment horizontal="left" vertical="center" wrapText="1"/>
    </xf>
    <xf numFmtId="0" fontId="3" fillId="2" borderId="0" xfId="0" applyFont="1" applyFill="1" applyAlignment="1">
      <alignment horizontal="left" vertical="center"/>
    </xf>
    <xf numFmtId="0" fontId="2" fillId="2" borderId="0" xfId="0" applyFont="1" applyFill="1" applyAlignment="1">
      <alignment horizontal="left" vertical="center"/>
    </xf>
    <xf numFmtId="0" fontId="1" fillId="2" borderId="0" xfId="0" applyFont="1" applyFill="1" applyAlignment="1">
      <alignment horizontal="left" vertical="center"/>
    </xf>
    <xf numFmtId="0" fontId="0" fillId="2" borderId="0" xfId="0" applyFill="1"/>
    <xf numFmtId="0" fontId="7" fillId="0" borderId="1" xfId="0" applyFont="1" applyBorder="1" applyAlignment="1">
      <alignment horizontal="left" vertical="center" indent="1"/>
    </xf>
    <xf numFmtId="0" fontId="14" fillId="0" borderId="0" xfId="0" applyFont="1" applyAlignment="1">
      <alignment horizontal="left" vertical="center"/>
    </xf>
    <xf numFmtId="164" fontId="15" fillId="4" borderId="1" xfId="0" applyNumberFormat="1" applyFont="1" applyFill="1" applyBorder="1" applyAlignment="1">
      <alignment horizontal="right" vertical="center"/>
    </xf>
    <xf numFmtId="164" fontId="17" fillId="2" borderId="0" xfId="0" applyNumberFormat="1" applyFont="1" applyFill="1" applyAlignment="1">
      <alignment horizontal="right" vertical="center"/>
    </xf>
    <xf numFmtId="1" fontId="15" fillId="4" borderId="1" xfId="0" applyNumberFormat="1" applyFont="1" applyFill="1" applyBorder="1" applyAlignment="1">
      <alignment horizontal="right" vertical="center"/>
    </xf>
    <xf numFmtId="165" fontId="15" fillId="4" borderId="1" xfId="0" applyNumberFormat="1" applyFont="1" applyFill="1" applyBorder="1" applyAlignment="1">
      <alignment horizontal="right" vertical="center"/>
    </xf>
    <xf numFmtId="1" fontId="7" fillId="0" borderId="1" xfId="0" applyNumberFormat="1" applyFont="1" applyBorder="1" applyAlignment="1">
      <alignment horizontal="right" vertical="center"/>
    </xf>
    <xf numFmtId="164" fontId="7" fillId="0" borderId="1" xfId="0" applyNumberFormat="1" applyFont="1" applyBorder="1" applyAlignment="1">
      <alignment horizontal="right" vertical="center"/>
    </xf>
    <xf numFmtId="0" fontId="20" fillId="5" borderId="1" xfId="0" applyFont="1" applyFill="1" applyBorder="1" applyAlignment="1">
      <alignment horizontal="left" vertical="center" indent="1"/>
    </xf>
    <xf numFmtId="1" fontId="20" fillId="5" borderId="1" xfId="0" applyNumberFormat="1" applyFont="1" applyFill="1" applyBorder="1" applyAlignment="1">
      <alignment horizontal="right" vertical="center"/>
    </xf>
    <xf numFmtId="165" fontId="20" fillId="5" borderId="1" xfId="0" applyNumberFormat="1" applyFont="1" applyFill="1" applyBorder="1" applyAlignment="1">
      <alignment horizontal="right" vertical="center"/>
    </xf>
    <xf numFmtId="0" fontId="19" fillId="5" borderId="0" xfId="0" applyFont="1" applyFill="1" applyAlignment="1">
      <alignment horizontal="left" vertical="center" indent="1"/>
    </xf>
    <xf numFmtId="164" fontId="21" fillId="5" borderId="1" xfId="0" applyNumberFormat="1" applyFont="1" applyFill="1" applyBorder="1" applyAlignment="1">
      <alignment horizontal="right" vertical="center"/>
    </xf>
    <xf numFmtId="164" fontId="20" fillId="5" borderId="1" xfId="0" applyNumberFormat="1" applyFont="1" applyFill="1" applyBorder="1" applyAlignment="1">
      <alignment horizontal="right" vertical="center"/>
    </xf>
    <xf numFmtId="165" fontId="7" fillId="0" borderId="1" xfId="0" applyNumberFormat="1" applyFont="1" applyBorder="1" applyAlignment="1">
      <alignment horizontal="right" vertical="center"/>
    </xf>
    <xf numFmtId="164" fontId="11" fillId="2" borderId="0" xfId="0" applyNumberFormat="1" applyFont="1" applyFill="1" applyAlignment="1">
      <alignment horizontal="right" vertical="center"/>
    </xf>
    <xf numFmtId="164" fontId="11" fillId="6" borderId="0" xfId="0" applyNumberFormat="1" applyFont="1" applyFill="1" applyAlignment="1">
      <alignment horizontal="right" vertical="center"/>
    </xf>
    <xf numFmtId="166" fontId="11" fillId="7" borderId="0" xfId="0" applyNumberFormat="1" applyFont="1" applyFill="1" applyAlignment="1">
      <alignment horizontal="right" vertical="center"/>
    </xf>
    <xf numFmtId="9" fontId="7" fillId="0" borderId="1" xfId="0" applyNumberFormat="1" applyFont="1" applyBorder="1" applyAlignment="1">
      <alignment horizontal="right" vertical="center"/>
    </xf>
    <xf numFmtId="0" fontId="23" fillId="7" borderId="0" xfId="0" applyFont="1" applyFill="1" applyAlignment="1">
      <alignment horizontal="center" vertical="center"/>
    </xf>
    <xf numFmtId="0" fontId="7" fillId="0" borderId="1" xfId="0" applyFont="1" applyBorder="1" applyAlignment="1">
      <alignment horizontal="center" vertical="center"/>
    </xf>
    <xf numFmtId="0" fontId="18" fillId="0" borderId="0" xfId="0" applyFont="1" applyAlignment="1">
      <alignment horizontal="left" vertical="center" wrapText="1"/>
    </xf>
    <xf numFmtId="0" fontId="19" fillId="5" borderId="0" xfId="0" applyFont="1" applyFill="1" applyAlignment="1">
      <alignment horizontal="left" vertical="center"/>
    </xf>
    <xf numFmtId="0" fontId="22" fillId="5" borderId="0" xfId="0" applyFont="1" applyFill="1" applyAlignment="1">
      <alignment horizontal="left" vertical="center" wrapText="1"/>
    </xf>
    <xf numFmtId="0" fontId="14" fillId="0" borderId="0" xfId="0" applyFont="1" applyAlignment="1">
      <alignment horizontal="left" vertical="center" wrapText="1"/>
    </xf>
    <xf numFmtId="0" fontId="17" fillId="2" borderId="0" xfId="0" applyFont="1" applyFill="1" applyAlignment="1">
      <alignment horizontal="left" vertical="center"/>
    </xf>
    <xf numFmtId="0" fontId="17" fillId="6" borderId="0" xfId="0" applyFont="1" applyFill="1" applyAlignment="1">
      <alignment horizontal="left" vertical="center"/>
    </xf>
    <xf numFmtId="0" fontId="17" fillId="7" borderId="0" xfId="0" applyFont="1" applyFill="1" applyAlignment="1">
      <alignment horizontal="left" vertical="center"/>
    </xf>
    <xf numFmtId="0" fontId="18" fillId="5" borderId="0" xfId="0" applyFont="1" applyFill="1" applyAlignment="1">
      <alignment horizontal="left" vertical="center" wrapText="1"/>
    </xf>
    <xf numFmtId="0" fontId="8" fillId="0" borderId="0" xfId="0" applyFont="1" applyAlignment="1">
      <alignment horizontal="left" vertical="center"/>
    </xf>
    <xf numFmtId="0" fontId="24" fillId="0" borderId="0" xfId="0" applyFont="1" applyAlignment="1">
      <alignment horizontal="left" vertical="center" wrapText="1"/>
    </xf>
    <xf numFmtId="164" fontId="7" fillId="0" borderId="1"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CC"/>
      <rgbColor rgb="FFFFFF00"/>
      <rgbColor rgb="FFFF00FF"/>
      <rgbColor rgb="FF00FFFF"/>
      <rgbColor rgb="FF800000"/>
      <rgbColor rgb="FF008000"/>
      <rgbColor rgb="FF000080"/>
      <rgbColor rgb="FF999966"/>
      <rgbColor rgb="FF800080"/>
      <rgbColor rgb="FF008080"/>
      <rgbColor rgb="FFC8C5BE"/>
      <rgbColor rgb="FF888888"/>
      <rgbColor rgb="FF7F77DD"/>
      <rgbColor rgb="FF993366"/>
      <rgbColor rgb="FFFAF9F7"/>
      <rgbColor rgb="FFEEEDFE"/>
      <rgbColor rgb="FF660066"/>
      <rgbColor rgb="FFFF8080"/>
      <rgbColor rgb="FF0066CC"/>
      <rgbColor rgb="FFD0CCC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C8B070"/>
      <rgbColor rgb="FFB8B4AE"/>
      <rgbColor rgb="FFFFD080"/>
      <rgbColor rgb="FF3366FF"/>
      <rgbColor rgb="FF33CCCC"/>
      <rgbColor rgb="FF99CC00"/>
      <rgbColor rgb="FFFFCC00"/>
      <rgbColor rgb="FFEF9F27"/>
      <rgbColor rgb="FFFF6600"/>
      <rgbColor rgb="FF666666"/>
      <rgbColor rgb="FF999999"/>
      <rgbColor rgb="FF003366"/>
      <rgbColor rgb="FF339966"/>
      <rgbColor rgb="FF1A1A1A"/>
      <rgbColor rgb="FF1E180A"/>
      <rgbColor rgb="FF993300"/>
      <rgbColor rgb="FF993366"/>
      <rgbColor rgb="FF555555"/>
      <rgbColor rgb="FF2C2C2A"/>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411892</xdr:colOff>
      <xdr:row>0</xdr:row>
      <xdr:rowOff>68649</xdr:rowOff>
    </xdr:from>
    <xdr:to>
      <xdr:col>6</xdr:col>
      <xdr:colOff>102974</xdr:colOff>
      <xdr:row>8</xdr:row>
      <xdr:rowOff>148740</xdr:rowOff>
    </xdr:to>
    <xdr:pic>
      <xdr:nvPicPr>
        <xdr:cNvPr id="3" name="Picture 2">
          <a:extLst>
            <a:ext uri="{FF2B5EF4-FFF2-40B4-BE49-F238E27FC236}">
              <a16:creationId xmlns:a16="http://schemas.microsoft.com/office/drawing/2014/main" id="{CF84D15F-C00D-7AA1-1108-1932FB4F65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06487" y="68649"/>
          <a:ext cx="1899280" cy="18992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406400</xdr:colOff>
      <xdr:row>0</xdr:row>
      <xdr:rowOff>0</xdr:rowOff>
    </xdr:from>
    <xdr:to>
      <xdr:col>3</xdr:col>
      <xdr:colOff>1193800</xdr:colOff>
      <xdr:row>2</xdr:row>
      <xdr:rowOff>63500</xdr:rowOff>
    </xdr:to>
    <xdr:pic>
      <xdr:nvPicPr>
        <xdr:cNvPr id="2" name="Picture 1">
          <a:extLst>
            <a:ext uri="{FF2B5EF4-FFF2-40B4-BE49-F238E27FC236}">
              <a16:creationId xmlns:a16="http://schemas.microsoft.com/office/drawing/2014/main" id="{0AB690EF-6050-6441-A89D-BA2FF1D928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31000" y="0"/>
          <a:ext cx="787400" cy="787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419100</xdr:colOff>
      <xdr:row>0</xdr:row>
      <xdr:rowOff>0</xdr:rowOff>
    </xdr:from>
    <xdr:to>
      <xdr:col>3</xdr:col>
      <xdr:colOff>1206500</xdr:colOff>
      <xdr:row>2</xdr:row>
      <xdr:rowOff>63500</xdr:rowOff>
    </xdr:to>
    <xdr:pic>
      <xdr:nvPicPr>
        <xdr:cNvPr id="2" name="Picture 1">
          <a:extLst>
            <a:ext uri="{FF2B5EF4-FFF2-40B4-BE49-F238E27FC236}">
              <a16:creationId xmlns:a16="http://schemas.microsoft.com/office/drawing/2014/main" id="{4A62F3B2-D3C5-744E-A33D-F7DDB37AA7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91400" y="0"/>
          <a:ext cx="787400" cy="787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495300</xdr:colOff>
      <xdr:row>0</xdr:row>
      <xdr:rowOff>0</xdr:rowOff>
    </xdr:from>
    <xdr:to>
      <xdr:col>4</xdr:col>
      <xdr:colOff>25400</xdr:colOff>
      <xdr:row>3</xdr:row>
      <xdr:rowOff>12700</xdr:rowOff>
    </xdr:to>
    <xdr:pic>
      <xdr:nvPicPr>
        <xdr:cNvPr id="2" name="Picture 1">
          <a:extLst>
            <a:ext uri="{FF2B5EF4-FFF2-40B4-BE49-F238E27FC236}">
              <a16:creationId xmlns:a16="http://schemas.microsoft.com/office/drawing/2014/main" id="{2FFA4E44-E8D3-4948-A5A7-61CDF9E618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442200" y="0"/>
          <a:ext cx="749300" cy="7493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1917700</xdr:colOff>
      <xdr:row>0</xdr:row>
      <xdr:rowOff>25400</xdr:rowOff>
    </xdr:from>
    <xdr:to>
      <xdr:col>3</xdr:col>
      <xdr:colOff>2590800</xdr:colOff>
      <xdr:row>1</xdr:row>
      <xdr:rowOff>355600</xdr:rowOff>
    </xdr:to>
    <xdr:pic>
      <xdr:nvPicPr>
        <xdr:cNvPr id="2" name="Picture 1">
          <a:extLst>
            <a:ext uri="{FF2B5EF4-FFF2-40B4-BE49-F238E27FC236}">
              <a16:creationId xmlns:a16="http://schemas.microsoft.com/office/drawing/2014/main" id="{C6943E00-9FAA-534A-94DA-EE13CF330A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98100" y="25400"/>
          <a:ext cx="673100" cy="673100"/>
        </a:xfrm>
        <a:prstGeom prst="rect">
          <a:avLst/>
        </a:prstGeom>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showGridLines="0" tabSelected="1" zoomScale="111" zoomScaleNormal="100" workbookViewId="0">
      <selection activeCell="G4" sqref="G4"/>
    </sheetView>
  </sheetViews>
  <sheetFormatPr baseColWidth="10" defaultColWidth="8.6640625" defaultRowHeight="15" x14ac:dyDescent="0.2"/>
  <cols>
    <col min="1" max="1" width="3" customWidth="1"/>
    <col min="2" max="2" width="100.6640625" customWidth="1"/>
    <col min="3" max="3" width="20" customWidth="1"/>
    <col min="4" max="6" width="3" customWidth="1"/>
  </cols>
  <sheetData>
    <row r="1" spans="1:6" ht="18" customHeight="1" x14ac:dyDescent="0.2">
      <c r="A1" s="15"/>
      <c r="B1" s="15"/>
      <c r="C1" s="15"/>
      <c r="D1" s="15"/>
      <c r="E1" s="15"/>
      <c r="F1" s="15"/>
    </row>
    <row r="2" spans="1:6" ht="18" customHeight="1" x14ac:dyDescent="0.2">
      <c r="A2" s="15"/>
      <c r="B2" s="15"/>
      <c r="C2" s="15"/>
      <c r="D2" s="15"/>
      <c r="E2" s="15"/>
      <c r="F2" s="15"/>
    </row>
    <row r="3" spans="1:6" ht="9.75" customHeight="1" x14ac:dyDescent="0.2">
      <c r="A3" s="15"/>
      <c r="B3" s="15"/>
      <c r="C3" s="15"/>
      <c r="D3" s="15"/>
      <c r="E3" s="15"/>
      <c r="F3" s="15"/>
    </row>
    <row r="4" spans="1:6" ht="18" customHeight="1" x14ac:dyDescent="0.2">
      <c r="A4" s="15"/>
      <c r="B4" s="14" t="s">
        <v>130</v>
      </c>
      <c r="C4" s="14"/>
      <c r="D4" s="15"/>
      <c r="E4" s="15"/>
      <c r="F4" s="15"/>
    </row>
    <row r="5" spans="1:6" ht="7.5" customHeight="1" x14ac:dyDescent="0.2">
      <c r="A5" s="15"/>
      <c r="B5" s="15"/>
      <c r="C5" s="15"/>
      <c r="D5" s="15"/>
      <c r="E5" s="15"/>
      <c r="F5" s="15"/>
    </row>
    <row r="6" spans="1:6" ht="37.5" customHeight="1" x14ac:dyDescent="0.2">
      <c r="A6" s="15"/>
      <c r="B6" s="13" t="s">
        <v>0</v>
      </c>
      <c r="C6" s="13"/>
      <c r="D6" s="15"/>
      <c r="E6" s="15"/>
      <c r="F6" s="15"/>
    </row>
    <row r="7" spans="1:6" ht="24" customHeight="1" x14ac:dyDescent="0.2">
      <c r="A7" s="15"/>
      <c r="B7" s="12" t="s">
        <v>1</v>
      </c>
      <c r="C7" s="12"/>
      <c r="D7" s="15"/>
      <c r="E7" s="15"/>
      <c r="F7" s="15"/>
    </row>
    <row r="8" spans="1:6" ht="12" customHeight="1" x14ac:dyDescent="0.2">
      <c r="A8" s="15"/>
      <c r="B8" s="15"/>
      <c r="C8" s="15"/>
      <c r="D8" s="15"/>
      <c r="E8" s="15"/>
      <c r="F8" s="15"/>
    </row>
    <row r="9" spans="1:6" ht="51.75" customHeight="1" x14ac:dyDescent="0.2">
      <c r="A9" s="15"/>
      <c r="B9" s="11" t="s">
        <v>2</v>
      </c>
      <c r="C9" s="11"/>
      <c r="D9" s="15"/>
      <c r="E9" s="15"/>
      <c r="F9" s="15"/>
    </row>
    <row r="10" spans="1:6" ht="13.5" customHeight="1" x14ac:dyDescent="0.2">
      <c r="A10" s="15"/>
      <c r="B10" s="15"/>
      <c r="C10" s="15"/>
      <c r="D10" s="15"/>
      <c r="E10" s="15"/>
      <c r="F10" s="15"/>
    </row>
    <row r="11" spans="1:6" ht="21.75" customHeight="1" x14ac:dyDescent="0.2">
      <c r="A11" s="15"/>
      <c r="B11" s="14" t="s">
        <v>3</v>
      </c>
      <c r="C11" s="14"/>
      <c r="D11" s="15"/>
      <c r="E11" s="15"/>
      <c r="F11" s="15"/>
    </row>
    <row r="12" spans="1:6" ht="60" customHeight="1" x14ac:dyDescent="0.2">
      <c r="A12" s="15"/>
      <c r="B12" s="10" t="s">
        <v>4</v>
      </c>
      <c r="C12" s="10"/>
      <c r="D12" s="15"/>
      <c r="E12" s="15"/>
      <c r="F12" s="15"/>
    </row>
    <row r="13" spans="1:6" ht="13.5" customHeight="1" x14ac:dyDescent="0.2">
      <c r="A13" s="15"/>
      <c r="B13" s="15"/>
      <c r="C13" s="15"/>
      <c r="D13" s="15"/>
      <c r="E13" s="15"/>
      <c r="F13" s="15"/>
    </row>
    <row r="14" spans="1:6" ht="21.75" customHeight="1" x14ac:dyDescent="0.2">
      <c r="A14" s="15"/>
      <c r="B14" s="14" t="s">
        <v>5</v>
      </c>
      <c r="C14" s="14"/>
      <c r="D14" s="15"/>
      <c r="E14" s="15"/>
      <c r="F14" s="15"/>
    </row>
    <row r="15" spans="1:6" ht="19.5" customHeight="1" x14ac:dyDescent="0.2">
      <c r="A15" s="15"/>
      <c r="B15" s="9" t="s">
        <v>6</v>
      </c>
      <c r="C15" s="9"/>
      <c r="D15" s="15"/>
      <c r="E15" s="15"/>
      <c r="F15" s="15"/>
    </row>
    <row r="16" spans="1:6" ht="19.5" customHeight="1" x14ac:dyDescent="0.2">
      <c r="A16" s="15"/>
      <c r="B16" s="9" t="s">
        <v>7</v>
      </c>
      <c r="C16" s="9"/>
      <c r="D16" s="15"/>
      <c r="E16" s="15"/>
      <c r="F16" s="15"/>
    </row>
    <row r="17" spans="1:6" ht="19.5" customHeight="1" x14ac:dyDescent="0.2">
      <c r="A17" s="15"/>
      <c r="B17" s="9" t="s">
        <v>8</v>
      </c>
      <c r="C17" s="9"/>
      <c r="D17" s="15"/>
      <c r="E17" s="15"/>
      <c r="F17" s="15"/>
    </row>
    <row r="18" spans="1:6" ht="19.5" customHeight="1" x14ac:dyDescent="0.2">
      <c r="A18" s="15"/>
      <c r="B18" s="9" t="s">
        <v>9</v>
      </c>
      <c r="C18" s="9"/>
      <c r="D18" s="15"/>
      <c r="E18" s="15"/>
      <c r="F18" s="15"/>
    </row>
    <row r="19" spans="1:6" ht="19.5" customHeight="1" x14ac:dyDescent="0.2">
      <c r="A19" s="15"/>
      <c r="B19" s="8"/>
      <c r="C19" s="8"/>
      <c r="D19" s="15"/>
      <c r="E19" s="15"/>
      <c r="F19" s="15"/>
    </row>
    <row r="20" spans="1:6" ht="19.5" customHeight="1" x14ac:dyDescent="0.2">
      <c r="A20" s="15"/>
      <c r="B20" s="9" t="s">
        <v>10</v>
      </c>
      <c r="C20" s="9"/>
      <c r="D20" s="15"/>
      <c r="E20" s="15"/>
      <c r="F20" s="15"/>
    </row>
    <row r="21" spans="1:6" ht="18" customHeight="1" x14ac:dyDescent="0.2">
      <c r="A21" s="15"/>
      <c r="B21" s="15"/>
      <c r="C21" s="15"/>
      <c r="D21" s="15"/>
      <c r="E21" s="15"/>
      <c r="F21" s="15"/>
    </row>
    <row r="22" spans="1:6" ht="13.5" customHeight="1" x14ac:dyDescent="0.2">
      <c r="A22" s="15"/>
      <c r="B22" s="15"/>
      <c r="C22" s="15"/>
      <c r="D22" s="15"/>
      <c r="E22" s="15"/>
      <c r="F22" s="15"/>
    </row>
    <row r="23" spans="1:6" ht="18" customHeight="1" x14ac:dyDescent="0.2">
      <c r="A23" s="15"/>
      <c r="B23" s="7" t="s">
        <v>11</v>
      </c>
      <c r="C23" s="7"/>
      <c r="D23" s="15"/>
      <c r="E23" s="15"/>
      <c r="F23" s="15"/>
    </row>
    <row r="24" spans="1:6" ht="79.5" customHeight="1" x14ac:dyDescent="0.2">
      <c r="A24" s="15"/>
      <c r="B24" s="6" t="s">
        <v>131</v>
      </c>
      <c r="C24" s="6"/>
      <c r="D24" s="15"/>
      <c r="E24" s="15"/>
      <c r="F24" s="15"/>
    </row>
    <row r="25" spans="1:6" ht="18" customHeight="1" x14ac:dyDescent="0.2">
      <c r="A25" s="15"/>
      <c r="B25" s="15"/>
      <c r="C25" s="15"/>
      <c r="D25" s="15"/>
      <c r="E25" s="15"/>
      <c r="F25" s="15"/>
    </row>
    <row r="26" spans="1:6" ht="19.5" customHeight="1" x14ac:dyDescent="0.2">
      <c r="A26" s="15"/>
      <c r="B26" s="5" t="s">
        <v>12</v>
      </c>
      <c r="C26" s="5"/>
      <c r="D26" s="15"/>
      <c r="E26" s="15"/>
      <c r="F26" s="15"/>
    </row>
    <row r="27" spans="1:6" ht="18" customHeight="1" x14ac:dyDescent="0.2">
      <c r="A27" s="15"/>
      <c r="B27" s="15"/>
      <c r="C27" s="15"/>
      <c r="D27" s="15"/>
      <c r="E27" s="15"/>
      <c r="F27" s="15"/>
    </row>
    <row r="28" spans="1:6" ht="18" customHeight="1" x14ac:dyDescent="0.2">
      <c r="A28" s="15"/>
      <c r="B28" s="15"/>
      <c r="C28" s="15"/>
      <c r="D28" s="15"/>
      <c r="E28" s="15"/>
      <c r="F28" s="15"/>
    </row>
    <row r="29" spans="1:6" ht="18" customHeight="1" x14ac:dyDescent="0.2">
      <c r="A29" s="15"/>
      <c r="B29" s="15"/>
      <c r="C29" s="15"/>
      <c r="D29" s="15"/>
      <c r="E29" s="15"/>
      <c r="F29" s="15"/>
    </row>
    <row r="30" spans="1:6" ht="18" customHeight="1" x14ac:dyDescent="0.2">
      <c r="A30" s="15"/>
      <c r="B30" s="15"/>
      <c r="C30" s="15"/>
      <c r="D30" s="15"/>
      <c r="E30" s="15"/>
      <c r="F30" s="15"/>
    </row>
    <row r="31" spans="1:6" ht="18" customHeight="1" x14ac:dyDescent="0.2">
      <c r="A31" s="15"/>
      <c r="B31" s="15"/>
      <c r="C31" s="15"/>
      <c r="D31" s="15"/>
      <c r="E31" s="15"/>
      <c r="F31" s="15"/>
    </row>
    <row r="32" spans="1:6" ht="18" customHeight="1" x14ac:dyDescent="0.2">
      <c r="A32" s="15"/>
      <c r="B32" s="15"/>
      <c r="C32" s="15"/>
      <c r="D32" s="15"/>
      <c r="E32" s="15"/>
      <c r="F32" s="15"/>
    </row>
    <row r="33" spans="1:6" ht="18" customHeight="1" x14ac:dyDescent="0.2">
      <c r="A33" s="15"/>
      <c r="B33" s="15"/>
      <c r="C33" s="15"/>
      <c r="D33" s="15"/>
      <c r="E33" s="15"/>
      <c r="F33" s="15"/>
    </row>
    <row r="34" spans="1:6" ht="18" customHeight="1" x14ac:dyDescent="0.2">
      <c r="A34" s="15"/>
      <c r="B34" s="15"/>
      <c r="C34" s="15"/>
      <c r="D34" s="15"/>
      <c r="E34" s="15"/>
      <c r="F34" s="15"/>
    </row>
    <row r="35" spans="1:6" ht="18" customHeight="1" x14ac:dyDescent="0.2">
      <c r="A35" s="15"/>
      <c r="B35" s="15"/>
      <c r="C35" s="15"/>
      <c r="D35" s="15"/>
      <c r="E35" s="15"/>
      <c r="F35" s="15"/>
    </row>
    <row r="36" spans="1:6" ht="18" customHeight="1" x14ac:dyDescent="0.2">
      <c r="A36" s="15"/>
      <c r="B36" s="15"/>
      <c r="C36" s="15"/>
      <c r="D36" s="15"/>
      <c r="E36" s="15"/>
      <c r="F36" s="15"/>
    </row>
    <row r="37" spans="1:6" ht="18" customHeight="1" x14ac:dyDescent="0.2">
      <c r="A37" s="15"/>
      <c r="B37" s="15"/>
      <c r="C37" s="15"/>
      <c r="D37" s="15"/>
      <c r="E37" s="15"/>
      <c r="F37" s="15"/>
    </row>
    <row r="38" spans="1:6" ht="18" customHeight="1" x14ac:dyDescent="0.2">
      <c r="A38" s="15"/>
      <c r="B38" s="15"/>
      <c r="C38" s="15"/>
      <c r="D38" s="15"/>
      <c r="E38" s="15"/>
      <c r="F38" s="15"/>
    </row>
    <row r="39" spans="1:6" ht="18" customHeight="1" x14ac:dyDescent="0.2">
      <c r="A39" s="15"/>
      <c r="B39" s="15"/>
      <c r="C39" s="15"/>
      <c r="D39" s="15"/>
      <c r="E39" s="15"/>
      <c r="F39" s="15"/>
    </row>
    <row r="40" spans="1:6" ht="18" customHeight="1" x14ac:dyDescent="0.2">
      <c r="A40" s="15"/>
      <c r="B40" s="15"/>
      <c r="C40" s="15"/>
      <c r="D40" s="15"/>
      <c r="E40" s="15"/>
      <c r="F40" s="15"/>
    </row>
    <row r="41" spans="1:6" ht="18" customHeight="1" x14ac:dyDescent="0.2">
      <c r="A41" s="15"/>
      <c r="B41" s="15"/>
      <c r="C41" s="15"/>
      <c r="D41" s="15"/>
      <c r="E41" s="15"/>
      <c r="F41" s="15"/>
    </row>
  </sheetData>
  <mergeCells count="16">
    <mergeCell ref="B26:C26"/>
    <mergeCell ref="B18:C18"/>
    <mergeCell ref="B19:C19"/>
    <mergeCell ref="B20:C20"/>
    <mergeCell ref="B23:C23"/>
    <mergeCell ref="B24:C24"/>
    <mergeCell ref="B12:C12"/>
    <mergeCell ref="B14:C14"/>
    <mergeCell ref="B15:C15"/>
    <mergeCell ref="B16:C16"/>
    <mergeCell ref="B17:C17"/>
    <mergeCell ref="B4:C4"/>
    <mergeCell ref="B6:C6"/>
    <mergeCell ref="B7:C7"/>
    <mergeCell ref="B9:C9"/>
    <mergeCell ref="B11:C11"/>
  </mergeCells>
  <pageMargins left="0.75" right="0.75" top="1" bottom="1" header="0.511811023622047" footer="0.511811023622047"/>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22"/>
  <sheetViews>
    <sheetView showGridLines="0" zoomScaleNormal="100" workbookViewId="0">
      <selection activeCell="E3" sqref="E3"/>
    </sheetView>
  </sheetViews>
  <sheetFormatPr baseColWidth="10" defaultColWidth="8.6640625" defaultRowHeight="15" x14ac:dyDescent="0.2"/>
  <cols>
    <col min="1" max="1" width="3" customWidth="1"/>
    <col min="2" max="3" width="40" customWidth="1"/>
    <col min="4" max="4" width="16" customWidth="1"/>
  </cols>
  <sheetData>
    <row r="1" spans="2:4" ht="27.75" customHeight="1" x14ac:dyDescent="0.2">
      <c r="B1" s="4" t="s">
        <v>13</v>
      </c>
      <c r="C1" s="4"/>
      <c r="D1" s="4"/>
    </row>
    <row r="2" spans="2:4" ht="30" customHeight="1" x14ac:dyDescent="0.2">
      <c r="B2" s="3" t="s">
        <v>14</v>
      </c>
      <c r="C2" s="3"/>
      <c r="D2" s="3"/>
    </row>
    <row r="3" spans="2:4" ht="7.5" customHeight="1" x14ac:dyDescent="0.2"/>
    <row r="4" spans="2:4" ht="19.5" customHeight="1" x14ac:dyDescent="0.2">
      <c r="B4" s="2" t="s">
        <v>15</v>
      </c>
      <c r="C4" s="2"/>
      <c r="D4" s="2"/>
    </row>
    <row r="5" spans="2:4" ht="19.5" customHeight="1" x14ac:dyDescent="0.2">
      <c r="B5" s="16" t="s">
        <v>16</v>
      </c>
      <c r="C5" s="17" t="s">
        <v>17</v>
      </c>
      <c r="D5" s="18">
        <v>300</v>
      </c>
    </row>
    <row r="6" spans="2:4" ht="19.5" customHeight="1" x14ac:dyDescent="0.2">
      <c r="B6" s="16" t="s">
        <v>18</v>
      </c>
      <c r="C6" s="17" t="s">
        <v>19</v>
      </c>
      <c r="D6" s="18">
        <v>800</v>
      </c>
    </row>
    <row r="7" spans="2:4" ht="19.5" customHeight="1" x14ac:dyDescent="0.2">
      <c r="B7" s="16" t="s">
        <v>20</v>
      </c>
      <c r="C7" s="17" t="s">
        <v>21</v>
      </c>
      <c r="D7" s="18">
        <v>300</v>
      </c>
    </row>
    <row r="8" spans="2:4" ht="19.5" customHeight="1" x14ac:dyDescent="0.2">
      <c r="B8" s="16" t="s">
        <v>22</v>
      </c>
      <c r="C8" s="17" t="s">
        <v>23</v>
      </c>
      <c r="D8" s="18">
        <v>400</v>
      </c>
    </row>
    <row r="9" spans="2:4" ht="7.5" customHeight="1" x14ac:dyDescent="0.2"/>
    <row r="10" spans="2:4" ht="19.5" customHeight="1" x14ac:dyDescent="0.2">
      <c r="B10" s="2" t="s">
        <v>24</v>
      </c>
      <c r="C10" s="2"/>
      <c r="D10" s="2"/>
    </row>
    <row r="11" spans="2:4" ht="19.5" customHeight="1" x14ac:dyDescent="0.2">
      <c r="B11" s="16" t="s">
        <v>25</v>
      </c>
      <c r="C11" s="17" t="s">
        <v>26</v>
      </c>
      <c r="D11" s="18">
        <v>500</v>
      </c>
    </row>
    <row r="12" spans="2:4" ht="19.5" customHeight="1" x14ac:dyDescent="0.2">
      <c r="B12" s="16" t="s">
        <v>27</v>
      </c>
      <c r="C12" s="17" t="s">
        <v>28</v>
      </c>
      <c r="D12" s="18">
        <v>300</v>
      </c>
    </row>
    <row r="13" spans="2:4" ht="19.5" customHeight="1" x14ac:dyDescent="0.2">
      <c r="B13" s="16" t="s">
        <v>29</v>
      </c>
      <c r="C13" s="17" t="s">
        <v>30</v>
      </c>
      <c r="D13" s="18">
        <v>300</v>
      </c>
    </row>
    <row r="14" spans="2:4" ht="19.5" customHeight="1" x14ac:dyDescent="0.2">
      <c r="B14" s="16" t="s">
        <v>31</v>
      </c>
      <c r="C14" s="17" t="s">
        <v>32</v>
      </c>
      <c r="D14" s="18">
        <v>200</v>
      </c>
    </row>
    <row r="15" spans="2:4" ht="19.5" customHeight="1" x14ac:dyDescent="0.2">
      <c r="B15" s="16" t="s">
        <v>33</v>
      </c>
      <c r="C15" s="17"/>
      <c r="D15" s="18">
        <v>200</v>
      </c>
    </row>
    <row r="16" spans="2:4" ht="19.5" customHeight="1" x14ac:dyDescent="0.2">
      <c r="B16" s="16" t="s">
        <v>34</v>
      </c>
      <c r="C16" s="17" t="s">
        <v>35</v>
      </c>
      <c r="D16" s="18">
        <v>300</v>
      </c>
    </row>
    <row r="17" spans="2:4" ht="19.5" customHeight="1" x14ac:dyDescent="0.2">
      <c r="B17" s="16" t="s">
        <v>36</v>
      </c>
      <c r="C17" s="17"/>
      <c r="D17" s="18">
        <v>100</v>
      </c>
    </row>
    <row r="18" spans="2:4" ht="19.5" customHeight="1" x14ac:dyDescent="0.2">
      <c r="B18" s="16" t="s">
        <v>37</v>
      </c>
      <c r="C18" s="17" t="s">
        <v>38</v>
      </c>
      <c r="D18" s="18">
        <v>200</v>
      </c>
    </row>
    <row r="19" spans="2:4" ht="7.5" customHeight="1" x14ac:dyDescent="0.2"/>
    <row r="20" spans="2:4" ht="25.5" customHeight="1" x14ac:dyDescent="0.2">
      <c r="B20" s="1" t="s">
        <v>39</v>
      </c>
      <c r="C20" s="1"/>
      <c r="D20" s="19">
        <f>SUM(D5,D6,D7,D8,D11,D12,D13,D14,D15,D16,D17,D18)</f>
        <v>3900</v>
      </c>
    </row>
    <row r="21" spans="2:4" ht="7.5" customHeight="1" x14ac:dyDescent="0.2"/>
    <row r="22" spans="2:4" ht="39.75" customHeight="1" x14ac:dyDescent="0.2">
      <c r="B22" s="37" t="s">
        <v>40</v>
      </c>
      <c r="C22" s="37"/>
      <c r="D22" s="37"/>
    </row>
  </sheetData>
  <mergeCells count="6">
    <mergeCell ref="B22:D22"/>
    <mergeCell ref="B1:D1"/>
    <mergeCell ref="B2:D2"/>
    <mergeCell ref="B4:D4"/>
    <mergeCell ref="B10:D10"/>
    <mergeCell ref="B20:C20"/>
  </mergeCells>
  <pageMargins left="0.75" right="0.75" top="1" bottom="1" header="0.511811023622047" footer="0.511811023622047"/>
  <pageSetup paperSize="9" orientation="portrait" horizontalDpi="300" verticalDpi="3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15"/>
  <sheetViews>
    <sheetView showGridLines="0" zoomScaleNormal="100" workbookViewId="0">
      <selection activeCell="E4" sqref="E4"/>
    </sheetView>
  </sheetViews>
  <sheetFormatPr baseColWidth="10" defaultColWidth="8.6640625" defaultRowHeight="15" x14ac:dyDescent="0.2"/>
  <cols>
    <col min="1" max="1" width="3" customWidth="1"/>
    <col min="2" max="2" width="40" customWidth="1"/>
    <col min="3" max="3" width="48.5" customWidth="1"/>
    <col min="4" max="4" width="16" customWidth="1"/>
  </cols>
  <sheetData>
    <row r="1" spans="2:4" ht="27.75" customHeight="1" x14ac:dyDescent="0.2">
      <c r="B1" s="4" t="s">
        <v>41</v>
      </c>
      <c r="C1" s="4"/>
      <c r="D1" s="4"/>
    </row>
    <row r="2" spans="2:4" ht="30" customHeight="1" x14ac:dyDescent="0.2">
      <c r="B2" s="3" t="s">
        <v>42</v>
      </c>
      <c r="C2" s="3"/>
      <c r="D2" s="3"/>
    </row>
    <row r="3" spans="2:4" ht="7.5" customHeight="1" x14ac:dyDescent="0.2"/>
    <row r="4" spans="2:4" ht="19.5" customHeight="1" x14ac:dyDescent="0.2">
      <c r="B4" s="2" t="s">
        <v>43</v>
      </c>
      <c r="C4" s="2"/>
      <c r="D4" s="2"/>
    </row>
    <row r="5" spans="2:4" ht="21.75" customHeight="1" x14ac:dyDescent="0.2">
      <c r="B5" s="16" t="s">
        <v>44</v>
      </c>
      <c r="C5" s="17" t="s">
        <v>45</v>
      </c>
      <c r="D5" s="20">
        <v>45</v>
      </c>
    </row>
    <row r="6" spans="2:4" ht="21.75" customHeight="1" x14ac:dyDescent="0.2">
      <c r="B6" s="16" t="s">
        <v>46</v>
      </c>
      <c r="C6" s="17" t="s">
        <v>47</v>
      </c>
      <c r="D6" s="20">
        <v>55</v>
      </c>
    </row>
    <row r="7" spans="2:4" ht="21.75" customHeight="1" x14ac:dyDescent="0.2">
      <c r="B7" s="16" t="s">
        <v>48</v>
      </c>
      <c r="C7" s="17" t="s">
        <v>49</v>
      </c>
      <c r="D7" s="20">
        <v>90</v>
      </c>
    </row>
    <row r="8" spans="2:4" ht="21.75" customHeight="1" x14ac:dyDescent="0.2">
      <c r="B8" s="16" t="s">
        <v>50</v>
      </c>
      <c r="C8" s="17" t="s">
        <v>51</v>
      </c>
      <c r="D8" s="21">
        <v>0.02</v>
      </c>
    </row>
    <row r="9" spans="2:4" ht="21.75" customHeight="1" x14ac:dyDescent="0.2">
      <c r="B9" s="16" t="s">
        <v>52</v>
      </c>
      <c r="C9" s="17" t="s">
        <v>132</v>
      </c>
      <c r="D9" s="21">
        <v>4.4999999999999998E-2</v>
      </c>
    </row>
    <row r="10" spans="2:4" ht="9.75" customHeight="1" x14ac:dyDescent="0.2"/>
    <row r="11" spans="2:4" ht="19.5" customHeight="1" x14ac:dyDescent="0.2">
      <c r="B11" s="2" t="s">
        <v>53</v>
      </c>
      <c r="C11" s="2"/>
      <c r="D11" s="2"/>
    </row>
    <row r="12" spans="2:4" ht="19.5" customHeight="1" x14ac:dyDescent="0.2">
      <c r="B12" s="16" t="s">
        <v>54</v>
      </c>
      <c r="D12" s="22">
        <f>MAX(D6-D5,0)</f>
        <v>10</v>
      </c>
    </row>
    <row r="13" spans="2:4" ht="19.5" customHeight="1" x14ac:dyDescent="0.2">
      <c r="B13" s="16" t="s">
        <v>55</v>
      </c>
      <c r="D13" s="22">
        <f>MAX(D7-D6,0)</f>
        <v>35</v>
      </c>
    </row>
    <row r="14" spans="2:4" ht="9.75" customHeight="1" x14ac:dyDescent="0.2"/>
    <row r="15" spans="2:4" ht="39.75" customHeight="1" x14ac:dyDescent="0.2">
      <c r="B15" s="37" t="s">
        <v>56</v>
      </c>
      <c r="C15" s="37"/>
      <c r="D15" s="37"/>
    </row>
  </sheetData>
  <mergeCells count="5">
    <mergeCell ref="B1:D1"/>
    <mergeCell ref="B2:D2"/>
    <mergeCell ref="B4:D4"/>
    <mergeCell ref="B11:D11"/>
    <mergeCell ref="B15:D15"/>
  </mergeCells>
  <pageMargins left="0.75" right="0.75" top="1" bottom="1" header="0.511811023622047" footer="0.511811023622047"/>
  <pageSetup paperSize="9" orientation="portrait" horizontalDpi="300" verticalDpi="3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20"/>
  <sheetViews>
    <sheetView showGridLines="0" zoomScaleNormal="100" workbookViewId="0">
      <selection activeCell="E4" sqref="E4"/>
    </sheetView>
  </sheetViews>
  <sheetFormatPr baseColWidth="10" defaultColWidth="8.6640625" defaultRowHeight="15" x14ac:dyDescent="0.2"/>
  <cols>
    <col min="1" max="1" width="3" customWidth="1"/>
    <col min="2" max="2" width="40" customWidth="1"/>
    <col min="3" max="3" width="48.1640625" customWidth="1"/>
    <col min="4" max="4" width="16" customWidth="1"/>
  </cols>
  <sheetData>
    <row r="1" spans="2:4" ht="27.75" customHeight="1" x14ac:dyDescent="0.2">
      <c r="B1" s="4" t="s">
        <v>57</v>
      </c>
      <c r="C1" s="4"/>
      <c r="D1" s="4"/>
    </row>
    <row r="2" spans="2:4" ht="24" customHeight="1" x14ac:dyDescent="0.2">
      <c r="B2" s="3" t="s">
        <v>58</v>
      </c>
      <c r="C2" s="3"/>
      <c r="D2" s="3"/>
    </row>
    <row r="3" spans="2:4" ht="7.5" customHeight="1" x14ac:dyDescent="0.2"/>
    <row r="4" spans="2:4" ht="19.5" customHeight="1" x14ac:dyDescent="0.2">
      <c r="B4" s="2" t="s">
        <v>133</v>
      </c>
      <c r="C4" s="2"/>
      <c r="D4" s="2"/>
    </row>
    <row r="5" spans="2:4" ht="21.75" customHeight="1" x14ac:dyDescent="0.2">
      <c r="B5" s="16" t="s">
        <v>59</v>
      </c>
      <c r="C5" s="17" t="s">
        <v>60</v>
      </c>
      <c r="D5" s="18">
        <v>80000</v>
      </c>
    </row>
    <row r="6" spans="2:4" ht="21.75" customHeight="1" x14ac:dyDescent="0.2">
      <c r="B6" s="16" t="s">
        <v>61</v>
      </c>
      <c r="C6" s="17" t="s">
        <v>62</v>
      </c>
      <c r="D6" s="18">
        <v>100000</v>
      </c>
    </row>
    <row r="7" spans="2:4" ht="7.5" customHeight="1" x14ac:dyDescent="0.2"/>
    <row r="8" spans="2:4" ht="19.5" customHeight="1" x14ac:dyDescent="0.2">
      <c r="B8" s="2" t="s">
        <v>63</v>
      </c>
      <c r="C8" s="2"/>
      <c r="D8" s="2"/>
    </row>
    <row r="9" spans="2:4" ht="21.75" customHeight="1" x14ac:dyDescent="0.2">
      <c r="B9" s="16" t="s">
        <v>64</v>
      </c>
      <c r="C9" s="17" t="s">
        <v>65</v>
      </c>
      <c r="D9" s="18">
        <v>50000</v>
      </c>
    </row>
    <row r="10" spans="2:4" ht="21.75" customHeight="1" x14ac:dyDescent="0.2">
      <c r="B10" s="16" t="s">
        <v>66</v>
      </c>
      <c r="C10" s="17" t="s">
        <v>67</v>
      </c>
      <c r="D10" s="18">
        <v>100000</v>
      </c>
    </row>
    <row r="11" spans="2:4" ht="21.75" customHeight="1" x14ac:dyDescent="0.2">
      <c r="B11" s="16" t="s">
        <v>68</v>
      </c>
      <c r="C11" s="17" t="s">
        <v>69</v>
      </c>
      <c r="D11" s="18">
        <v>0</v>
      </c>
    </row>
    <row r="12" spans="2:4" ht="21.75" customHeight="1" x14ac:dyDescent="0.2">
      <c r="B12" s="16" t="s">
        <v>70</v>
      </c>
      <c r="C12" s="17" t="s">
        <v>71</v>
      </c>
      <c r="D12" s="18">
        <v>0</v>
      </c>
    </row>
    <row r="13" spans="2:4" ht="21.75" customHeight="1" x14ac:dyDescent="0.2">
      <c r="B13" s="16" t="s">
        <v>72</v>
      </c>
      <c r="C13" s="17" t="s">
        <v>73</v>
      </c>
      <c r="D13" s="18">
        <v>0</v>
      </c>
    </row>
    <row r="14" spans="2:4" ht="21.75" customHeight="1" x14ac:dyDescent="0.2">
      <c r="B14" s="16" t="s">
        <v>74</v>
      </c>
      <c r="C14" s="17" t="s">
        <v>75</v>
      </c>
      <c r="D14" s="18">
        <v>0</v>
      </c>
    </row>
    <row r="15" spans="2:4" ht="7.5" customHeight="1" x14ac:dyDescent="0.2"/>
    <row r="16" spans="2:4" ht="19.5" customHeight="1" x14ac:dyDescent="0.2">
      <c r="B16" s="2" t="s">
        <v>76</v>
      </c>
      <c r="C16" s="2"/>
      <c r="D16" s="2"/>
    </row>
    <row r="17" spans="2:4" ht="21.75" customHeight="1" x14ac:dyDescent="0.2">
      <c r="B17" s="16" t="s">
        <v>77</v>
      </c>
      <c r="C17" s="17" t="s">
        <v>78</v>
      </c>
      <c r="D17" s="18">
        <v>2000</v>
      </c>
    </row>
    <row r="18" spans="2:4" ht="21.75" customHeight="1" x14ac:dyDescent="0.2">
      <c r="B18" s="16" t="s">
        <v>79</v>
      </c>
      <c r="C18" s="17" t="s">
        <v>80</v>
      </c>
      <c r="D18" s="18">
        <v>100</v>
      </c>
    </row>
    <row r="19" spans="2:4" ht="7.5" customHeight="1" x14ac:dyDescent="0.2"/>
    <row r="20" spans="2:4" ht="39.75" customHeight="1" x14ac:dyDescent="0.2">
      <c r="B20" s="37" t="s">
        <v>81</v>
      </c>
      <c r="C20" s="37"/>
      <c r="D20" s="37"/>
    </row>
  </sheetData>
  <mergeCells count="6">
    <mergeCell ref="B20:D20"/>
    <mergeCell ref="B1:D1"/>
    <mergeCell ref="B2:D2"/>
    <mergeCell ref="B4:D4"/>
    <mergeCell ref="B8:D8"/>
    <mergeCell ref="B16:D16"/>
  </mergeCells>
  <pageMargins left="0.75" right="0.75" top="1" bottom="1" header="0.511811023622047" footer="0.511811023622047"/>
  <pageSetup paperSize="9" orientation="portrait" horizontalDpi="300" verticalDpi="30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53"/>
  <sheetViews>
    <sheetView showGridLines="0" zoomScaleNormal="100" workbookViewId="0">
      <selection activeCell="E4" sqref="E4"/>
    </sheetView>
  </sheetViews>
  <sheetFormatPr baseColWidth="10" defaultColWidth="8.6640625" defaultRowHeight="15" x14ac:dyDescent="0.2"/>
  <cols>
    <col min="1" max="1" width="3" customWidth="1"/>
    <col min="2" max="2" width="46" customWidth="1"/>
    <col min="3" max="3" width="59.6640625" customWidth="1"/>
    <col min="4" max="4" width="34.33203125" customWidth="1"/>
    <col min="8" max="8" width="9.5" customWidth="1"/>
  </cols>
  <sheetData>
    <row r="1" spans="2:4" ht="27.75" customHeight="1" x14ac:dyDescent="0.2">
      <c r="B1" s="4" t="s">
        <v>82</v>
      </c>
      <c r="C1" s="4"/>
      <c r="D1" s="4"/>
    </row>
    <row r="2" spans="2:4" ht="30" customHeight="1" x14ac:dyDescent="0.2">
      <c r="B2" s="3" t="s">
        <v>83</v>
      </c>
      <c r="C2" s="3"/>
      <c r="D2" s="3"/>
    </row>
    <row r="3" spans="2:4" ht="7.5" customHeight="1" x14ac:dyDescent="0.2"/>
    <row r="4" spans="2:4" ht="19.5" customHeight="1" x14ac:dyDescent="0.2">
      <c r="B4" s="2" t="s">
        <v>84</v>
      </c>
      <c r="C4" s="2"/>
      <c r="D4" s="2"/>
    </row>
    <row r="5" spans="2:4" ht="19.5" customHeight="1" x14ac:dyDescent="0.2">
      <c r="B5" s="16" t="s">
        <v>85</v>
      </c>
      <c r="D5" s="23">
        <f>'🌿 Dream Budget'!D20</f>
        <v>3900</v>
      </c>
    </row>
    <row r="6" spans="2:4" ht="19.5" customHeight="1" x14ac:dyDescent="0.2">
      <c r="B6" s="16" t="s">
        <v>86</v>
      </c>
      <c r="D6" s="23">
        <f>D5*12</f>
        <v>46800</v>
      </c>
    </row>
    <row r="7" spans="2:4" ht="9.75" customHeight="1" x14ac:dyDescent="0.2"/>
    <row r="8" spans="2:4" ht="21.75" customHeight="1" x14ac:dyDescent="0.2">
      <c r="B8" s="38" t="s">
        <v>87</v>
      </c>
      <c r="C8" s="38"/>
      <c r="D8" s="38"/>
    </row>
    <row r="9" spans="2:4" ht="19.5" customHeight="1" x14ac:dyDescent="0.2">
      <c r="B9" s="24" t="s">
        <v>88</v>
      </c>
      <c r="D9" s="25">
        <f>'🔢 About You'!D12</f>
        <v>10</v>
      </c>
    </row>
    <row r="10" spans="2:4" ht="19.5" customHeight="1" x14ac:dyDescent="0.2">
      <c r="B10" s="24" t="s">
        <v>89</v>
      </c>
      <c r="D10" s="26">
        <f>'🔢 About You'!D8</f>
        <v>0.02</v>
      </c>
    </row>
    <row r="11" spans="2:4" ht="24" customHeight="1" x14ac:dyDescent="0.2">
      <c r="B11" s="27" t="s">
        <v>90</v>
      </c>
      <c r="D11" s="28">
        <f>D5*POWER(1+'🔢 About You'!D8,'🔢 About You'!D12)</f>
        <v>4754.0782379795528</v>
      </c>
    </row>
    <row r="12" spans="2:4" ht="19.5" customHeight="1" x14ac:dyDescent="0.2">
      <c r="B12" s="24" t="s">
        <v>91</v>
      </c>
      <c r="D12" s="29">
        <f>D11*12</f>
        <v>57048.938855754634</v>
      </c>
    </row>
    <row r="13" spans="2:4" ht="27.75" customHeight="1" x14ac:dyDescent="0.2">
      <c r="B13" s="39" t="s">
        <v>92</v>
      </c>
      <c r="C13" s="39"/>
      <c r="D13" s="39"/>
    </row>
    <row r="14" spans="2:4" ht="9.75" customHeight="1" x14ac:dyDescent="0.2"/>
    <row r="15" spans="2:4" ht="19.5" customHeight="1" x14ac:dyDescent="0.2">
      <c r="B15" s="2" t="s">
        <v>93</v>
      </c>
      <c r="C15" s="2"/>
      <c r="D15" s="2"/>
    </row>
    <row r="16" spans="2:4" ht="31.5" customHeight="1" x14ac:dyDescent="0.2">
      <c r="B16" s="40" t="s">
        <v>94</v>
      </c>
      <c r="C16" s="40"/>
      <c r="D16" s="40"/>
    </row>
    <row r="17" spans="2:4" ht="19.5" customHeight="1" x14ac:dyDescent="0.2">
      <c r="B17" s="16" t="s">
        <v>95</v>
      </c>
      <c r="D17" s="23">
        <f>'💰 What I Have'!D5*POWER(1+0.025,'🔢 About You'!D12)</f>
        <v>102406.76353570857</v>
      </c>
    </row>
    <row r="18" spans="2:4" ht="19.5" customHeight="1" x14ac:dyDescent="0.2">
      <c r="B18" s="16" t="s">
        <v>96</v>
      </c>
      <c r="D18" s="23">
        <f>'💰 What I Have'!D6*POWER(1+0.04,'🔢 About You'!D12)</f>
        <v>148024.42849183446</v>
      </c>
    </row>
    <row r="19" spans="2:4" ht="19.5" customHeight="1" x14ac:dyDescent="0.2">
      <c r="B19" s="16" t="s">
        <v>97</v>
      </c>
      <c r="D19" s="23">
        <f>D17+D18</f>
        <v>250431.19202754303</v>
      </c>
    </row>
    <row r="20" spans="2:4" ht="21.75" customHeight="1" x14ac:dyDescent="0.2">
      <c r="B20" s="16" t="s">
        <v>98</v>
      </c>
      <c r="C20" s="17" t="s">
        <v>99</v>
      </c>
      <c r="D20" s="23">
        <f>IF(D19&lt;=110200,(D19/110200)*950,950+(MIN(D19,440800)-110200)/1000*7.53)</f>
        <v>2005.9408759673993</v>
      </c>
    </row>
    <row r="21" spans="2:4" ht="19.5" customHeight="1" x14ac:dyDescent="0.2">
      <c r="B21" s="16" t="s">
        <v>100</v>
      </c>
      <c r="D21" s="23">
        <f>IF('🔢 About You'!D6&gt;=65,D20*12,0)</f>
        <v>0</v>
      </c>
    </row>
    <row r="22" spans="2:4" ht="9.75" customHeight="1" x14ac:dyDescent="0.2"/>
    <row r="23" spans="2:4" ht="19.5" customHeight="1" x14ac:dyDescent="0.2">
      <c r="B23" s="2" t="s">
        <v>101</v>
      </c>
      <c r="C23" s="2"/>
      <c r="D23" s="2"/>
    </row>
    <row r="24" spans="2:4" ht="36" customHeight="1" x14ac:dyDescent="0.2">
      <c r="B24" s="40" t="s">
        <v>102</v>
      </c>
      <c r="C24" s="40"/>
      <c r="D24" s="40"/>
    </row>
    <row r="25" spans="2:4" ht="21.75" customHeight="1" x14ac:dyDescent="0.2">
      <c r="B25" s="16" t="s">
        <v>103</v>
      </c>
      <c r="C25" s="17" t="s">
        <v>104</v>
      </c>
      <c r="D25" s="30">
        <f>IF('🔢 About You'!D6&gt;=65,0.055,IF(D21/D12&gt;=0.75,0.055,IF(D21/D12&gt;=0.5,0.05,0.045)))</f>
        <v>4.4999999999999998E-2</v>
      </c>
    </row>
    <row r="26" spans="2:4" ht="19.5" customHeight="1" x14ac:dyDescent="0.2">
      <c r="B26" s="16" t="s">
        <v>105</v>
      </c>
      <c r="D26" s="23">
        <f>'💰 What I Have'!D18*12*POWER(1+'🔢 About You'!D8,'🔢 About You'!D12)</f>
        <v>1462.7933039937086</v>
      </c>
    </row>
    <row r="27" spans="2:4" ht="19.5" customHeight="1" x14ac:dyDescent="0.2">
      <c r="B27" s="16" t="s">
        <v>106</v>
      </c>
      <c r="D27" s="23">
        <f>MAX(D12-D26-D21,0)</f>
        <v>55586.145551760928</v>
      </c>
    </row>
    <row r="28" spans="2:4" ht="27.75" customHeight="1" x14ac:dyDescent="0.2">
      <c r="B28" s="41" t="s">
        <v>107</v>
      </c>
      <c r="C28" s="41"/>
      <c r="D28" s="31">
        <f>IF(D25&gt;0,D27/D25,0)</f>
        <v>1235247.6789280206</v>
      </c>
    </row>
    <row r="29" spans="2:4" ht="9.75" customHeight="1" x14ac:dyDescent="0.2"/>
    <row r="30" spans="2:4" ht="19.5" customHeight="1" x14ac:dyDescent="0.2">
      <c r="B30" s="2" t="s">
        <v>108</v>
      </c>
      <c r="C30" s="2"/>
      <c r="D30" s="2"/>
    </row>
    <row r="31" spans="2:4" ht="19.5" customHeight="1" x14ac:dyDescent="0.2">
      <c r="B31" s="16" t="s">
        <v>109</v>
      </c>
      <c r="D31" s="23">
        <f>SUM('💰 What I Have'!D9,'💰 What I Have'!D10,'💰 What I Have'!D11,'💰 What I Have'!D12,'💰 What I Have'!D13,'💰 What I Have'!D14)</f>
        <v>150000</v>
      </c>
    </row>
    <row r="32" spans="2:4" ht="19.5" customHeight="1" x14ac:dyDescent="0.2">
      <c r="B32" s="16" t="s">
        <v>110</v>
      </c>
      <c r="D32" s="23">
        <f>D31*POWER(1+'🔢 About You'!D9,'🔢 About You'!D12)</f>
        <v>232945.41325993428</v>
      </c>
    </row>
    <row r="33" spans="2:4" ht="19.5" customHeight="1" x14ac:dyDescent="0.2">
      <c r="B33" s="16" t="s">
        <v>111</v>
      </c>
      <c r="C33" s="17" t="s">
        <v>112</v>
      </c>
      <c r="D33" s="23">
        <f>IF('🔢 About You'!D9&gt;0,'💰 What I Have'!D17*((POWER(1+'🔢 About You'!D9/12,'🔢 About You'!D12*12)-1)/('🔢 About You'!D9/12)),0)</f>
        <v>302396.1473502806</v>
      </c>
    </row>
    <row r="34" spans="2:4" ht="19.5" customHeight="1" x14ac:dyDescent="0.2">
      <c r="B34" s="16" t="s">
        <v>113</v>
      </c>
      <c r="D34" s="23">
        <f>D19</f>
        <v>250431.19202754303</v>
      </c>
    </row>
    <row r="35" spans="2:4" ht="27.75" customHeight="1" x14ac:dyDescent="0.2">
      <c r="B35" s="42" t="s">
        <v>114</v>
      </c>
      <c r="C35" s="42"/>
      <c r="D35" s="32">
        <f>D32+D33+D19</f>
        <v>785772.75263775792</v>
      </c>
    </row>
    <row r="36" spans="2:4" ht="9.75" customHeight="1" x14ac:dyDescent="0.2"/>
    <row r="37" spans="2:4" ht="19.5" customHeight="1" x14ac:dyDescent="0.2">
      <c r="B37" s="2" t="s">
        <v>115</v>
      </c>
      <c r="C37" s="2"/>
      <c r="D37" s="2"/>
    </row>
    <row r="38" spans="2:4" ht="27.75" customHeight="1" x14ac:dyDescent="0.2">
      <c r="B38" s="43" t="s">
        <v>116</v>
      </c>
      <c r="C38" s="43"/>
      <c r="D38" s="33">
        <f>D35-D28</f>
        <v>-449474.92629026272</v>
      </c>
    </row>
    <row r="39" spans="2:4" ht="19.5" customHeight="1" x14ac:dyDescent="0.2">
      <c r="B39" s="16" t="s">
        <v>117</v>
      </c>
      <c r="D39" s="34">
        <f>IFERROR(D35/D28,0)</f>
        <v>0.63612566616572919</v>
      </c>
    </row>
    <row r="40" spans="2:4" ht="9.75" customHeight="1" x14ac:dyDescent="0.2"/>
    <row r="41" spans="2:4" ht="43.5" customHeight="1" x14ac:dyDescent="0.2">
      <c r="B41" s="44" t="s">
        <v>134</v>
      </c>
      <c r="C41" s="44"/>
      <c r="D41" s="44"/>
    </row>
    <row r="42" spans="2:4" ht="12" customHeight="1" x14ac:dyDescent="0.2"/>
    <row r="43" spans="2:4" ht="19.5" customHeight="1" x14ac:dyDescent="0.2">
      <c r="B43" s="2" t="s">
        <v>118</v>
      </c>
      <c r="C43" s="2"/>
      <c r="D43" s="2"/>
    </row>
    <row r="44" spans="2:4" ht="27.75" customHeight="1" x14ac:dyDescent="0.2">
      <c r="B44" s="40" t="s">
        <v>119</v>
      </c>
      <c r="C44" s="40"/>
      <c r="D44" s="40"/>
    </row>
    <row r="45" spans="2:4" ht="21.75" customHeight="1" x14ac:dyDescent="0.2">
      <c r="B45" s="35" t="s">
        <v>120</v>
      </c>
      <c r="C45" s="35" t="s">
        <v>121</v>
      </c>
      <c r="D45" s="35" t="s">
        <v>122</v>
      </c>
    </row>
    <row r="46" spans="2:4" ht="19.5" customHeight="1" x14ac:dyDescent="0.2">
      <c r="B46" s="36" t="s">
        <v>123</v>
      </c>
      <c r="C46" s="47">
        <v>4529</v>
      </c>
      <c r="D46" s="47">
        <v>5520</v>
      </c>
    </row>
    <row r="47" spans="2:4" ht="19.5" customHeight="1" x14ac:dyDescent="0.2">
      <c r="B47" s="36" t="s">
        <v>124</v>
      </c>
      <c r="C47" s="47">
        <v>4102</v>
      </c>
      <c r="D47" s="47">
        <v>6095</v>
      </c>
    </row>
    <row r="48" spans="2:4" ht="19.5" customHeight="1" x14ac:dyDescent="0.2">
      <c r="B48" s="36" t="s">
        <v>125</v>
      </c>
      <c r="C48" s="47">
        <v>3715</v>
      </c>
      <c r="D48" s="47">
        <v>6729</v>
      </c>
    </row>
    <row r="49" spans="2:4" ht="19.5" customHeight="1" x14ac:dyDescent="0.2">
      <c r="B49" s="36" t="s">
        <v>126</v>
      </c>
      <c r="C49" s="47">
        <v>3365</v>
      </c>
      <c r="D49" s="47">
        <v>7430</v>
      </c>
    </row>
    <row r="50" spans="2:4" ht="19.5" customHeight="1" x14ac:dyDescent="0.2">
      <c r="B50" s="36" t="s">
        <v>127</v>
      </c>
      <c r="C50" s="47">
        <v>3048</v>
      </c>
      <c r="D50" s="47">
        <v>8203</v>
      </c>
    </row>
    <row r="51" spans="2:4" ht="9.75" customHeight="1" x14ac:dyDescent="0.2"/>
    <row r="52" spans="2:4" ht="18" customHeight="1" x14ac:dyDescent="0.2">
      <c r="B52" s="45" t="s">
        <v>128</v>
      </c>
      <c r="C52" s="45"/>
      <c r="D52" s="45"/>
    </row>
    <row r="53" spans="2:4" ht="63.75" customHeight="1" x14ac:dyDescent="0.2">
      <c r="B53" s="46" t="s">
        <v>129</v>
      </c>
      <c r="C53" s="46"/>
      <c r="D53" s="46"/>
    </row>
  </sheetData>
  <mergeCells count="19">
    <mergeCell ref="B43:D43"/>
    <mergeCell ref="B44:D44"/>
    <mergeCell ref="B52:D52"/>
    <mergeCell ref="B53:D53"/>
    <mergeCell ref="B30:D30"/>
    <mergeCell ref="B35:C35"/>
    <mergeCell ref="B37:D37"/>
    <mergeCell ref="B38:C38"/>
    <mergeCell ref="B41:D41"/>
    <mergeCell ref="B15:D15"/>
    <mergeCell ref="B16:D16"/>
    <mergeCell ref="B23:D23"/>
    <mergeCell ref="B24:D24"/>
    <mergeCell ref="B28:C28"/>
    <mergeCell ref="B1:D1"/>
    <mergeCell ref="B2:D2"/>
    <mergeCell ref="B4:D4"/>
    <mergeCell ref="B8:D8"/>
    <mergeCell ref="B13:D13"/>
  </mergeCells>
  <pageMargins left="0.75" right="0.75" top="1" bottom="1" header="0.511811023622047" footer="0.511811023622047"/>
  <pageSetup paperSize="9"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Cover</vt:lpstr>
      <vt:lpstr>🌿 Dream Budget</vt:lpstr>
      <vt:lpstr>🔢 About You</vt:lpstr>
      <vt:lpstr>💰 What I Have</vt:lpstr>
      <vt:lpstr>📊 My Numbers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Jacqueline Wong</cp:lastModifiedBy>
  <cp:revision>0</cp:revision>
  <dcterms:created xsi:type="dcterms:W3CDTF">2026-04-02T14:01:50Z</dcterms:created>
  <dcterms:modified xsi:type="dcterms:W3CDTF">2026-04-02T14:31:55Z</dcterms:modified>
  <dc:language>en-US</dc:language>
</cp:coreProperties>
</file>